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80" yWindow="-16320" windowWidth="6720" windowHeight="13020" activeTab="2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6" i="5"/>
  <c r="O12" i="5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<sst xmlns="http://schemas.openxmlformats.org/spreadsheetml/2006/main" count="186" uniqueCount="59">
  <si>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</si>
  <si>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</si>
  <si>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</si>
  <si>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</si>
  <si>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</si>
  <si>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</si>
  <si>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</si>
  <si>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</si>
  <si>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</si>
  <si>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</si>
  <si>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</si>
  <si>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</si>
  <si>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</si>
  <si>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</si>
  <si>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</si>
  <si>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</si>
  <si>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</si>
  <si>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</si>
  <si>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</si>
  <si>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</si>
  <si>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</si>
  <si>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</si>
  <si>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</si>
  <si>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</si>
  <si>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</si>
  <si>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</si>
  <si>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</si>
  <si>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</si>
  <si>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</si>
  <si>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</si>
  <si>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</si>
  <si>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</si>
  <si>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</si>
  <si>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</si>
  <si>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</si>
  <si>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</si>
  <si>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</si>
  <si>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</si>
  <si>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</si>
  <si>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</si>
  <si>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</si>
  <si>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</si>
  <si>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</si>
  <si>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</si>
  <si>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</si>
  <si>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</si>
  <si>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</si>
  <si>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</si>
  <si>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</si>
  <si>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</si>
  <si>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</si>
  <si>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</si>
  <si>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</si>
  <si>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</si>
  <si>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</si>
  <si>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</si>
  <si>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</si>
  <si>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>Note: On March 1, 2021, PW took over the 1900 Town of Johnston Water District customers</t>
  </si>
  <si>
    <t>along with the Town's aged recevables totaling approximately $680,000.00.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</si>
</sst>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672640"/>
        <c:axId val="122674176"/>
      </c:barChart>
      <c:catAx>
        <c:axId val="1226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74176"/>
        <c:crosses val="autoZero"/>
        <c:auto val="1"/>
        <c:lblAlgn val="ctr"/>
        <c:lblOffset val="100"/>
        <c:noMultiLvlLbl val="0"/>
      </c:catAx>
      <c:valAx>
        <c:axId val="1226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966784"/>
        <c:axId val="122968320"/>
      </c:barChart>
      <c:catAx>
        <c:axId val="1229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68320"/>
        <c:crosses val="autoZero"/>
        <c:auto val="1"/>
        <c:lblAlgn val="ctr"/>
        <c:lblOffset val="100"/>
        <c:noMultiLvlLbl val="0"/>
      </c:catAx>
      <c:valAx>
        <c:axId val="1229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6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281408"/>
        <c:axId val="123282944"/>
      </c:barChart>
      <c:catAx>
        <c:axId val="1232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82944"/>
        <c:crosses val="autoZero"/>
        <c:auto val="1"/>
        <c:lblAlgn val="ctr"/>
        <c:lblOffset val="100"/>
        <c:noMultiLvlLbl val="0"/>
      </c:catAx>
      <c:valAx>
        <c:axId val="1232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28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319040"/>
        <c:axId val="123320576"/>
      </c:barChart>
      <c:catAx>
        <c:axId val="1233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20576"/>
        <c:crosses val="autoZero"/>
        <c:auto val="1"/>
        <c:lblAlgn val="ctr"/>
        <c:lblOffset val="100"/>
        <c:noMultiLvlLbl val="0"/>
      </c:catAx>
      <c:valAx>
        <c:axId val="12332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1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4"/>
  <sheetViews>
    <sheetView view="pageBreakPreview" zoomScale="60" zoomScaleNormal="90" workbookViewId="0">
      <selection activeCell="K59" sqref="K59"/>
    </sheetView>
  </sheetViews>
  <sheetFormatPr defaultRowHeight="14.5" x14ac:dyDescent="0.35"/>
  <cols>
    <col min="1" max="1" width="3.1796875" customWidth="1"/>
    <col min="2" max="2" width="17.7265625" bestFit="1" customWidth="1"/>
    <col min="3" max="3" width="12.7265625" customWidth="1"/>
    <col min="4" max="4" width="16.26953125" bestFit="1" customWidth="1"/>
    <col min="5" max="5" width="11.1796875" style="9" bestFit="1" customWidth="1"/>
    <col min="6" max="6" width="1" style="9" customWidth="1"/>
    <col min="7" max="7" width="11.453125" bestFit="1" customWidth="1"/>
    <col min="8" max="8" width="11.1796875" style="9" bestFit="1" customWidth="1"/>
    <col min="9" max="9" width="1" style="9" customWidth="1"/>
    <col min="10" max="10" width="11.1796875" bestFit="1" customWidth="1"/>
    <col min="11" max="11" width="11.1796875" style="9" bestFit="1" customWidth="1"/>
    <col min="12" max="12" width="1" style="9" customWidth="1"/>
    <col min="13" max="13" width="11.1796875" bestFit="1" customWidth="1"/>
    <col min="14" max="14" width="11.1796875" style="9" bestFit="1" customWidth="1"/>
    <col min="15" max="15" width="1" style="9" customWidth="1"/>
    <col min="16" max="16" width="11.1796875" bestFit="1" customWidth="1"/>
    <col min="17" max="17" width="11.453125" style="9" bestFit="1" customWidth="1"/>
    <col min="18" max="18" width="1" style="9" customWidth="1"/>
    <col min="19" max="19" width="11.453125" bestFit="1" customWidth="1"/>
    <col min="20" max="20" width="10.81640625" style="9" bestFit="1" customWidth="1"/>
    <col min="21" max="21" width="1" style="9" customWidth="1"/>
    <col min="22" max="22" width="11.453125" bestFit="1" customWidth="1"/>
    <col min="23" max="23" width="11.1796875" bestFit="1" customWidth="1"/>
    <col min="24" max="24" width="4.7265625" customWidth="1"/>
  </cols>
  <sheetData>
    <row r="1" spans="1:55" ht="65.5" customHeight="1" x14ac:dyDescent="1.100000000000000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2" t="str">
        <f>'Demand Input'!C8</f>
        <v>Providenc e Water Supply Board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5" x14ac:dyDescent="0.25">
      <c r="A31" s="28"/>
      <c r="B31" s="13" t="s">
        <v>22</v>
      </c>
      <c r="C31" s="11"/>
      <c r="D31" s="63" t="s">
        <v>8</v>
      </c>
      <c r="E31" s="63"/>
      <c r="F31" s="16"/>
      <c r="G31" s="63" t="s">
        <v>9</v>
      </c>
      <c r="H31" s="63"/>
      <c r="I31" s="16"/>
      <c r="J31" s="63" t="s">
        <v>10</v>
      </c>
      <c r="K31" s="63"/>
      <c r="L31" s="16"/>
      <c r="M31" s="63" t="s">
        <v>2</v>
      </c>
      <c r="N31" s="63"/>
      <c r="O31" s="16"/>
      <c r="P31" s="63" t="s">
        <v>11</v>
      </c>
      <c r="Q31" s="63"/>
      <c r="R31" s="16"/>
      <c r="S31" s="63" t="s">
        <v>12</v>
      </c>
      <c r="T31" s="63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5" x14ac:dyDescent="0.25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5" x14ac:dyDescent="0.25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5" x14ac:dyDescent="0.25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5" x14ac:dyDescent="0.25">
      <c r="A36" s="28"/>
      <c r="B36" s="12" t="s">
        <v>14</v>
      </c>
      <c r="C36" s="11"/>
      <c r="D36" s="61">
        <f>E35/D35-1</f>
        <v>-8.6041727338824758E-3</v>
      </c>
      <c r="E36" s="61"/>
      <c r="F36" s="19"/>
      <c r="G36" s="61">
        <f>H35/G35-1</f>
        <v>1.9519184306664883E-2</v>
      </c>
      <c r="H36" s="61"/>
      <c r="I36" s="19"/>
      <c r="J36" s="61">
        <f>K35/J35-1</f>
        <v>-0.14985915549458051</v>
      </c>
      <c r="K36" s="61"/>
      <c r="L36" s="19"/>
      <c r="M36" s="61">
        <f>N35/M35-1</f>
        <v>-0.14896130236194527</v>
      </c>
      <c r="N36" s="61"/>
      <c r="O36" s="19"/>
      <c r="P36" s="61">
        <f>Q35/P35-1</f>
        <v>0.22099213680738128</v>
      </c>
      <c r="Q36" s="61"/>
      <c r="R36" s="19"/>
      <c r="S36" s="61">
        <f>T35/S35-1</f>
        <v>0.21084648017463303</v>
      </c>
      <c r="T36" s="61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5" x14ac:dyDescent="0.25">
      <c r="A38" s="28"/>
      <c r="B38" s="13" t="s">
        <v>22</v>
      </c>
      <c r="C38" s="11"/>
      <c r="D38" s="63" t="s">
        <v>13</v>
      </c>
      <c r="E38" s="63"/>
      <c r="F38" s="28"/>
      <c r="G38" s="63" t="s">
        <v>50</v>
      </c>
      <c r="H38" s="6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5" x14ac:dyDescent="0.25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5" x14ac:dyDescent="0.25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5" x14ac:dyDescent="0.25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5" x14ac:dyDescent="0.25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5" x14ac:dyDescent="0.25">
      <c r="A43" s="28"/>
      <c r="B43" s="12" t="s">
        <v>14</v>
      </c>
      <c r="C43" s="11"/>
      <c r="D43" s="61">
        <f>E42/D42-1</f>
        <v>0.11768018641935307</v>
      </c>
      <c r="E43" s="61"/>
      <c r="F43" s="28"/>
      <c r="G43" s="61">
        <f>H42/G42-1</f>
        <v>0.14386838001032709</v>
      </c>
      <c r="H43" s="61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5">
      <c r="V49"/>
      <c r="W49"/>
      <c r="X49"/>
    </row>
    <row r="50" spans="1:24" s="9" customFormat="1" x14ac:dyDescent="0.35">
      <c r="A50" s="60" t="s">
        <v>23</v>
      </c>
      <c r="B50" s="60"/>
      <c r="C50" s="60"/>
      <c r="D50" s="60"/>
      <c r="E50" s="60"/>
      <c r="V50"/>
      <c r="W50"/>
      <c r="X50"/>
    </row>
    <row r="51" spans="1:24" s="9" customFormat="1" x14ac:dyDescent="0.35">
      <c r="A51" s="23"/>
      <c r="B51" s="23"/>
      <c r="C51" s="23"/>
      <c r="D51" s="23"/>
      <c r="E51" s="23"/>
      <c r="V51"/>
      <c r="W51"/>
      <c r="X51"/>
    </row>
    <row r="52" spans="1:24" x14ac:dyDescent="0.35">
      <c r="A52" s="7" t="str">
        <f>"Water Produced ("&amp;'Demand Input'!$C$10&amp;")"</f>
        <v>Water Produced (MGD)</v>
      </c>
    </row>
    <row r="53" spans="1:24" x14ac:dyDescent="0.35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5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5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5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5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5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5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5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5">
      <c r="A61" s="1" t="s">
        <v>50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5">
      <c r="A63" s="7" t="str">
        <f>"Residential Demand ("&amp;'Demand Input'!$C$9&amp;")"</f>
        <v>Residential Demand (Ccf)</v>
      </c>
    </row>
    <row r="64" spans="1:24" x14ac:dyDescent="0.35">
      <c r="A64" s="2" t="s">
        <v>3</v>
      </c>
      <c r="B64" s="3" t="s">
        <v>0</v>
      </c>
      <c r="C64" s="3" t="s">
        <v>1</v>
      </c>
    </row>
    <row r="65" spans="1:21" x14ac:dyDescent="0.35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5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5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5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5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5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5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5">
      <c r="A72" s="1" t="s">
        <v>50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5">
      <c r="A74" s="7" t="str">
        <f>"Non-Residential Demand ("&amp;'Demand Input'!$C$9&amp;")"</f>
        <v>Non-Residential Demand (Ccf)</v>
      </c>
    </row>
    <row r="75" spans="1:21" x14ac:dyDescent="0.35">
      <c r="A75" s="2" t="s">
        <v>3</v>
      </c>
      <c r="B75" s="3" t="s">
        <v>0</v>
      </c>
      <c r="C75" s="3" t="s">
        <v>1</v>
      </c>
    </row>
    <row r="76" spans="1:21" x14ac:dyDescent="0.35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5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5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5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5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5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5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5">
      <c r="A83" s="1" t="s">
        <v>50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5">
      <c r="A85" s="7" t="str">
        <f>"Wholesale Demand ("&amp;'Demand Input'!$C$9&amp;")"</f>
        <v>Wholesale Demand (Ccf)</v>
      </c>
    </row>
    <row r="86" spans="1:21" x14ac:dyDescent="0.35">
      <c r="A86" s="2" t="s">
        <v>3</v>
      </c>
      <c r="B86" s="3" t="s">
        <v>0</v>
      </c>
      <c r="C86" s="3" t="s">
        <v>1</v>
      </c>
    </row>
    <row r="87" spans="1:21" x14ac:dyDescent="0.35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5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5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5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5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5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5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5">
      <c r="A94" s="1" t="s">
        <v>50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6"/>
  <sheetViews>
    <sheetView showGridLines="0" view="pageBreakPreview" zoomScaleNormal="100" zoomScaleSheetLayoutView="100" workbookViewId="0">
      <selection activeCell="I24" sqref="I24"/>
    </sheetView>
  </sheetViews>
  <sheetFormatPr defaultColWidth="9.1796875" defaultRowHeight="14.5" x14ac:dyDescent="0.35"/>
  <cols>
    <col min="1" max="1" width="11.81640625" style="8" customWidth="1"/>
    <col min="2" max="4" width="18.26953125" style="8" customWidth="1"/>
    <col min="5" max="5" width="1.81640625" style="8" customWidth="1"/>
    <col min="6" max="11" width="18.26953125" style="8" customWidth="1"/>
    <col min="12" max="16384" width="9.1796875" style="8"/>
  </cols>
  <sheetData>
    <row r="1" spans="1:71" ht="15" customHeight="1" x14ac:dyDescent="0.35">
      <c r="A1" s="69" t="s">
        <v>21</v>
      </c>
      <c r="B1" s="70"/>
      <c r="C1" s="70"/>
      <c r="D1" s="70"/>
      <c r="E1" s="70"/>
      <c r="F1" s="70"/>
      <c r="G1" s="70"/>
      <c r="H1" s="7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5">
      <c r="A2" s="70"/>
      <c r="B2" s="70"/>
      <c r="C2" s="70"/>
      <c r="D2" s="70"/>
      <c r="E2" s="70"/>
      <c r="F2" s="70"/>
      <c r="G2" s="70"/>
      <c r="H2" s="7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5">
      <c r="A3" s="70"/>
      <c r="B3" s="70"/>
      <c r="C3" s="70"/>
      <c r="D3" s="70"/>
      <c r="E3" s="70"/>
      <c r="F3" s="70"/>
      <c r="G3" s="70"/>
      <c r="H3" s="7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5">
      <c r="A4" s="70"/>
      <c r="B4" s="70"/>
      <c r="C4" s="70"/>
      <c r="D4" s="70"/>
      <c r="E4" s="70"/>
      <c r="F4" s="70"/>
      <c r="G4" s="70"/>
      <c r="H4" s="7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5">
      <c r="A5" s="33"/>
      <c r="B5" s="33"/>
      <c r="C5" s="71" t="str">
        <f>C8</f>
        <v>Providenc e Water Supply Board</v>
      </c>
      <c r="D5" s="71"/>
      <c r="E5" s="71"/>
      <c r="F5" s="71"/>
      <c r="G5" s="71"/>
      <c r="H5" s="7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5">
      <c r="A6" s="33"/>
      <c r="B6" s="33"/>
      <c r="C6" s="71"/>
      <c r="D6" s="71"/>
      <c r="E6" s="71"/>
      <c r="F6" s="71"/>
      <c r="G6" s="71"/>
      <c r="H6" s="7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ht="15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ht="15" x14ac:dyDescent="0.25">
      <c r="A8" s="34"/>
      <c r="B8" s="35" t="s">
        <v>19</v>
      </c>
      <c r="C8" s="73" t="s">
        <v>48</v>
      </c>
      <c r="D8" s="7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15" x14ac:dyDescent="0.25">
      <c r="A9" s="34"/>
      <c r="B9" s="35" t="s">
        <v>15</v>
      </c>
      <c r="C9" s="73" t="s">
        <v>49</v>
      </c>
      <c r="D9" s="73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15" x14ac:dyDescent="0.25">
      <c r="A10" s="34"/>
      <c r="B10" s="35" t="s">
        <v>18</v>
      </c>
      <c r="C10" s="73" t="s">
        <v>47</v>
      </c>
      <c r="D10" s="73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7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5" customHeight="1" x14ac:dyDescent="0.25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7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2" t="str">
        <f>"Input Customer Demand ("&amp;C9&amp;")"</f>
        <v>Input Customer Demand (Ccf)</v>
      </c>
      <c r="C14" s="72"/>
      <c r="D14" s="72"/>
      <c r="E14" s="72"/>
      <c r="F14" s="72"/>
      <c r="G14" s="72"/>
      <c r="H14" s="7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5" x14ac:dyDescent="0.25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15" x14ac:dyDescent="0.25">
      <c r="A16" s="36"/>
      <c r="B16" s="65" t="s">
        <v>17</v>
      </c>
      <c r="C16" s="65"/>
      <c r="D16" s="65"/>
      <c r="E16" s="36"/>
      <c r="F16" s="65" t="s">
        <v>55</v>
      </c>
      <c r="G16" s="65"/>
      <c r="H16" s="65"/>
      <c r="I16" s="65" t="s">
        <v>56</v>
      </c>
      <c r="J16" s="65"/>
      <c r="K16" s="65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15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15" x14ac:dyDescent="0.25">
      <c r="A18" s="41" t="s">
        <v>54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5" x14ac:dyDescent="0.25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5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15" x14ac:dyDescent="0.25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/>
      <c r="J21" s="20"/>
      <c r="K21" s="2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15" x14ac:dyDescent="0.25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/>
      <c r="J22" s="20"/>
      <c r="K22" s="2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5" x14ac:dyDescent="0.25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/>
      <c r="J23" s="20"/>
      <c r="K23" s="2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15" x14ac:dyDescent="0.25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/>
      <c r="J24" s="20"/>
      <c r="K24" s="2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15" x14ac:dyDescent="0.25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15" x14ac:dyDescent="0.25">
      <c r="A26" s="41" t="s">
        <v>50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5" x14ac:dyDescent="0.25">
      <c r="A27" s="41" t="s">
        <v>51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15" x14ac:dyDescent="0.25">
      <c r="A28" s="41" t="s">
        <v>52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15" x14ac:dyDescent="0.25">
      <c r="A29" s="41" t="s">
        <v>53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7" customHeight="1" x14ac:dyDescent="0.25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5" customHeight="1" x14ac:dyDescent="0.25">
      <c r="A31" s="36"/>
      <c r="B31" s="67"/>
      <c r="C31" s="67"/>
      <c r="D31" s="67"/>
      <c r="E31" s="67"/>
      <c r="F31" s="67"/>
      <c r="G31" s="67"/>
      <c r="H31" s="67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7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2" t="str">
        <f>"Input Water Produced ("&amp;C10&amp;")"</f>
        <v>Input Water Produced (MGD)</v>
      </c>
      <c r="C33" s="72"/>
      <c r="D33" s="72"/>
      <c r="E33" s="72"/>
      <c r="F33" s="72"/>
      <c r="G33" s="72"/>
      <c r="H33" s="7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5">
      <c r="A34" s="37"/>
      <c r="B34" s="66" t="s">
        <v>20</v>
      </c>
      <c r="C34" s="66"/>
      <c r="D34" s="66"/>
      <c r="E34" s="66"/>
      <c r="F34" s="66"/>
      <c r="G34" s="66"/>
      <c r="H34" s="6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5" x14ac:dyDescent="0.55000000000000004">
      <c r="A35" s="37"/>
      <c r="B35" s="34"/>
      <c r="C35" s="38" t="s">
        <v>3</v>
      </c>
      <c r="D35" s="39" t="s">
        <v>17</v>
      </c>
      <c r="E35" s="40"/>
      <c r="F35" s="39" t="s">
        <v>55</v>
      </c>
      <c r="G35" s="39" t="s">
        <v>56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5">
      <c r="A36" s="37"/>
      <c r="B36" s="34"/>
      <c r="C36" s="41" t="s">
        <v>54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5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5">
      <c r="A38" s="37"/>
      <c r="B38" s="34"/>
      <c r="C38" s="41" t="s">
        <v>9</v>
      </c>
      <c r="D38" s="54">
        <v>51.85</v>
      </c>
      <c r="E38" s="42"/>
      <c r="F38" s="54">
        <v>52.27</v>
      </c>
      <c r="G38" s="54">
        <v>46.91</v>
      </c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5">
      <c r="A39" s="37"/>
      <c r="B39" s="34"/>
      <c r="C39" s="41" t="s">
        <v>10</v>
      </c>
      <c r="D39" s="54">
        <v>52.78</v>
      </c>
      <c r="E39" s="42"/>
      <c r="F39" s="54">
        <v>49.07</v>
      </c>
      <c r="G39" s="54"/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5">
      <c r="A40" s="37"/>
      <c r="B40" s="34"/>
      <c r="C40" s="41" t="s">
        <v>2</v>
      </c>
      <c r="D40" s="54">
        <v>57.16</v>
      </c>
      <c r="E40" s="42"/>
      <c r="F40" s="54">
        <v>57.41</v>
      </c>
      <c r="G40" s="5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5">
      <c r="A41" s="37"/>
      <c r="B41" s="34"/>
      <c r="C41" s="41" t="s">
        <v>11</v>
      </c>
      <c r="D41" s="54">
        <v>66.11</v>
      </c>
      <c r="E41" s="42"/>
      <c r="F41" s="54">
        <v>77.05</v>
      </c>
      <c r="G41" s="5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5">
      <c r="A42" s="37"/>
      <c r="B42" s="34"/>
      <c r="C42" s="41" t="s">
        <v>12</v>
      </c>
      <c r="D42" s="54">
        <v>79.53</v>
      </c>
      <c r="E42" s="42"/>
      <c r="F42" s="54">
        <v>80.48</v>
      </c>
      <c r="G42" s="5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5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5">
      <c r="A44" s="37"/>
      <c r="B44" s="34"/>
      <c r="C44" s="56" t="s">
        <v>50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5">
      <c r="A45" s="37"/>
      <c r="B45" s="34"/>
      <c r="C45" s="41" t="s">
        <v>51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5">
      <c r="A46" s="37"/>
      <c r="B46" s="34"/>
      <c r="C46" s="41" t="s">
        <v>52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5">
      <c r="A47" s="37"/>
      <c r="B47" s="34"/>
      <c r="C47" s="41" t="s">
        <v>53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5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5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5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5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5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5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abSelected="1" view="pageBreakPreview" zoomScale="90" zoomScaleNormal="100" zoomScaleSheetLayoutView="90" workbookViewId="0">
      <selection activeCell="H25" sqref="H25"/>
    </sheetView>
  </sheetViews>
  <sheetFormatPr defaultColWidth="9.1796875" defaultRowHeight="14.5" x14ac:dyDescent="0.35"/>
  <cols>
    <col min="1" max="1" width="3.453125" style="8" customWidth="1"/>
    <col min="2" max="2" width="3.81640625" style="8" customWidth="1"/>
    <col min="3" max="3" width="20.81640625" style="8" customWidth="1"/>
    <col min="4" max="4" width="3.81640625" style="8" customWidth="1"/>
    <col min="5" max="5" width="15.81640625" style="8" customWidth="1"/>
    <col min="6" max="6" width="3.81640625" style="8" customWidth="1"/>
    <col min="7" max="7" width="15.81640625" style="8" customWidth="1"/>
    <col min="8" max="8" width="3.81640625" style="8" customWidth="1"/>
    <col min="9" max="9" width="15.81640625" style="8" customWidth="1"/>
    <col min="10" max="10" width="3.81640625" style="8" customWidth="1"/>
    <col min="11" max="11" width="15.81640625" style="8" customWidth="1"/>
    <col min="12" max="12" width="3.81640625" style="8" customWidth="1"/>
    <col min="13" max="13" width="15.81640625" style="8" customWidth="1"/>
    <col min="14" max="14" width="3.81640625" style="8" customWidth="1"/>
    <col min="15" max="15" width="15.81640625" style="8" customWidth="1"/>
    <col min="16" max="21" width="9.1796875" style="31"/>
    <col min="22" max="16384" width="9.1796875" style="8"/>
  </cols>
  <sheetData>
    <row r="1" spans="1:26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5" x14ac:dyDescent="0.45">
      <c r="A3" s="34"/>
      <c r="B3" s="45" t="s">
        <v>25</v>
      </c>
      <c r="C3" s="34"/>
      <c r="D3" s="34"/>
      <c r="E3" s="34"/>
      <c r="F3" s="34"/>
      <c r="G3" s="74" t="s">
        <v>57</v>
      </c>
      <c r="H3" s="75"/>
      <c r="I3" s="75"/>
      <c r="J3" s="75"/>
      <c r="K3" s="75"/>
      <c r="L3" s="75"/>
      <c r="M3" s="75"/>
      <c r="N3" s="75"/>
      <c r="O3" s="75"/>
      <c r="P3" s="75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8.5" x14ac:dyDescent="0.45">
      <c r="A4" s="34"/>
      <c r="B4" s="34"/>
      <c r="C4" s="34"/>
      <c r="D4" s="34"/>
      <c r="E4" s="34"/>
      <c r="F4" s="34"/>
      <c r="G4" s="74" t="s">
        <v>58</v>
      </c>
      <c r="H4" s="75"/>
      <c r="I4" s="75"/>
      <c r="J4" s="75"/>
      <c r="K4" s="75"/>
      <c r="L4" s="75"/>
      <c r="M4" s="75"/>
      <c r="N4" s="75"/>
      <c r="O4" s="75"/>
      <c r="P4" s="75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ht="15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ht="1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ht="15" x14ac:dyDescent="0.25">
      <c r="P7" s="8"/>
      <c r="V7" s="31"/>
      <c r="W7" s="31"/>
      <c r="X7" s="31"/>
      <c r="Y7" s="31"/>
      <c r="Z7" s="31"/>
    </row>
    <row r="8" spans="1:26" x14ac:dyDescent="0.35">
      <c r="C8" s="24" t="s">
        <v>9</v>
      </c>
      <c r="E8" s="26">
        <v>4700212.55</v>
      </c>
      <c r="G8" s="26">
        <v>682354.8</v>
      </c>
      <c r="H8" s="50"/>
      <c r="I8" s="48">
        <v>1098656.33</v>
      </c>
      <c r="K8" s="26">
        <v>309940.56</v>
      </c>
      <c r="M8" s="26">
        <v>1990919.97</v>
      </c>
      <c r="O8" s="26">
        <f>SUM(E8,G8,I8,K8,M8)</f>
        <v>8782084.209999999</v>
      </c>
      <c r="P8" s="8"/>
      <c r="V8" s="31"/>
      <c r="W8" s="31"/>
      <c r="X8" s="31"/>
      <c r="Y8" s="31"/>
      <c r="Z8" s="31"/>
    </row>
    <row r="9" spans="1:26" x14ac:dyDescent="0.35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35">
      <c r="P10" s="8"/>
      <c r="V10" s="31"/>
      <c r="W10" s="31"/>
      <c r="X10" s="31"/>
      <c r="Y10" s="31"/>
      <c r="Z10" s="31"/>
    </row>
    <row r="11" spans="1:26" x14ac:dyDescent="0.35">
      <c r="P11" s="8"/>
      <c r="V11" s="31"/>
      <c r="W11" s="31"/>
      <c r="X11" s="31"/>
      <c r="Y11" s="31"/>
      <c r="Z11" s="31"/>
    </row>
    <row r="12" spans="1:26" x14ac:dyDescent="0.35">
      <c r="C12" s="24" t="s">
        <v>8</v>
      </c>
      <c r="E12" s="26">
        <v>4605408.53</v>
      </c>
      <c r="G12" s="26">
        <v>965666.59</v>
      </c>
      <c r="H12" s="50"/>
      <c r="I12" s="48">
        <v>487347.21</v>
      </c>
      <c r="K12" s="26">
        <v>397248.17</v>
      </c>
      <c r="M12" s="26">
        <v>2062751.6</v>
      </c>
      <c r="O12" s="26">
        <f>SUM(E12,G12,I12,K12,M12)</f>
        <v>8518422.0999999996</v>
      </c>
      <c r="P12" s="8"/>
      <c r="V12" s="31"/>
      <c r="W12" s="31"/>
      <c r="X12" s="31"/>
      <c r="Y12" s="31"/>
      <c r="Z12" s="31"/>
    </row>
    <row r="13" spans="1:26" x14ac:dyDescent="0.35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35">
      <c r="P14" s="8"/>
      <c r="V14" s="31"/>
      <c r="W14" s="31"/>
      <c r="X14" s="31"/>
      <c r="Y14" s="31"/>
      <c r="Z14" s="31"/>
    </row>
    <row r="15" spans="1:26" x14ac:dyDescent="0.35">
      <c r="P15" s="8"/>
      <c r="V15" s="31"/>
      <c r="W15" s="31"/>
      <c r="X15" s="31"/>
      <c r="Y15" s="31"/>
      <c r="Z15" s="31"/>
    </row>
    <row r="16" spans="1:26" x14ac:dyDescent="0.35">
      <c r="C16" s="24" t="s">
        <v>9</v>
      </c>
      <c r="E16" s="26">
        <v>4597577.96</v>
      </c>
      <c r="G16" s="26">
        <v>802000.63</v>
      </c>
      <c r="H16" s="50">
        <v>430530.69</v>
      </c>
      <c r="I16" s="48">
        <v>462287.4</v>
      </c>
      <c r="K16" s="26">
        <v>341754.73</v>
      </c>
      <c r="M16" s="26">
        <v>1035291.49</v>
      </c>
      <c r="O16" s="26">
        <f>SUM(E16,G16,I16,K16,M16)</f>
        <v>7238912.2100000009</v>
      </c>
      <c r="P16" s="8"/>
      <c r="V16" s="31"/>
      <c r="W16" s="31"/>
      <c r="X16" s="31"/>
      <c r="Y16" s="31"/>
      <c r="Z16" s="31"/>
    </row>
    <row r="17" spans="1:26" x14ac:dyDescent="0.35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35">
      <c r="P18" s="8"/>
      <c r="V18" s="31"/>
      <c r="W18" s="31"/>
      <c r="X18" s="31"/>
      <c r="Y18" s="31"/>
      <c r="Z18" s="31"/>
    </row>
    <row r="19" spans="1:26" x14ac:dyDescent="0.35">
      <c r="P19" s="8"/>
      <c r="V19" s="31"/>
      <c r="W19" s="31"/>
      <c r="X19" s="31"/>
      <c r="Y19" s="31"/>
      <c r="Z19" s="31"/>
    </row>
    <row r="20" spans="1:26" x14ac:dyDescent="0.35">
      <c r="C20" s="24" t="s">
        <v>8</v>
      </c>
      <c r="E20" s="26">
        <v>4104743.53</v>
      </c>
      <c r="G20" s="26">
        <v>823589.3</v>
      </c>
      <c r="H20" s="50">
        <v>430530.69</v>
      </c>
      <c r="I20" s="48">
        <v>449345.58</v>
      </c>
      <c r="K20" s="26">
        <v>257519.12</v>
      </c>
      <c r="M20" s="26">
        <v>1025899.4</v>
      </c>
      <c r="O20" s="26">
        <f>SUM(E20,G20,I20,K20,M20)</f>
        <v>6661096.9300000006</v>
      </c>
      <c r="P20" s="8"/>
      <c r="V20" s="31"/>
      <c r="W20" s="31"/>
      <c r="X20" s="31"/>
      <c r="Y20" s="31"/>
      <c r="Z20" s="31"/>
    </row>
    <row r="21" spans="1:26" ht="15" x14ac:dyDescent="0.25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ht="15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ht="15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ht="1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ht="15" x14ac:dyDescent="0.25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ht="15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ht="15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ht="15" x14ac:dyDescent="0.25">
      <c r="A29" s="46"/>
      <c r="B29" s="46"/>
      <c r="C29" s="24" t="s">
        <v>12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ht="15" x14ac:dyDescent="0.25">
      <c r="K31" s="31"/>
      <c r="L31" s="31"/>
      <c r="M31" s="31"/>
      <c r="N31" s="31"/>
      <c r="O31" s="31"/>
      <c r="V31" s="31"/>
      <c r="W31" s="31"/>
      <c r="X31" s="31"/>
    </row>
    <row r="32" spans="1:26" ht="15" x14ac:dyDescent="0.25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35">
      <c r="C33" s="24" t="s">
        <v>11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29" x14ac:dyDescent="0.35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35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35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35">
      <c r="C37" s="24" t="s">
        <v>12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29" x14ac:dyDescent="0.35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35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35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35">
      <c r="C41" s="24" t="s">
        <v>11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29" x14ac:dyDescent="0.35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35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5" x14ac:dyDescent="0.45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35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3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5">
      <c r="C50" s="24" t="s">
        <v>54</v>
      </c>
      <c r="D50" s="25"/>
      <c r="E50" s="26">
        <v>6591940.7699999996</v>
      </c>
      <c r="F50" s="25"/>
      <c r="G50" s="24" t="s">
        <v>53</v>
      </c>
      <c r="H50" s="49"/>
      <c r="I50" s="49"/>
      <c r="J50" s="25"/>
      <c r="K50" s="26">
        <v>5963537.6799999997</v>
      </c>
      <c r="M50" s="31"/>
      <c r="N50" s="31"/>
      <c r="O50" s="31"/>
      <c r="V50" s="31"/>
      <c r="W50" s="31"/>
      <c r="X50" s="31"/>
    </row>
    <row r="51" spans="1:24" x14ac:dyDescent="0.35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5">
      <c r="C55" s="24" t="s">
        <v>54</v>
      </c>
      <c r="D55" s="25"/>
      <c r="E55" s="26">
        <v>5770268.5300000003</v>
      </c>
      <c r="F55" s="25"/>
      <c r="G55" s="24" t="s">
        <v>53</v>
      </c>
      <c r="H55" s="49"/>
      <c r="I55" s="49"/>
      <c r="J55" s="25"/>
      <c r="K55" s="26">
        <v>5535835.8099999996</v>
      </c>
      <c r="L55" s="25"/>
      <c r="M55" s="31"/>
      <c r="N55" s="31"/>
      <c r="O55" s="31"/>
      <c r="V55" s="31"/>
      <c r="W55" s="31"/>
      <c r="X55" s="31"/>
    </row>
    <row r="56" spans="1:24" ht="29" x14ac:dyDescent="0.35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5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35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2020-10-16T13:51:25Z</cp:lastPrinted>
  <dcterms:created xsi:type="dcterms:W3CDTF">2020-04-08T14:34:01Z</dcterms:created>
  <dcterms:modified xsi:type="dcterms:W3CDTF">2021-04-15T22:22:59Z</dcterms:modified>
</cp:coreProperties>
</file>